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squa/Documents/Disciplinas/Fisica/4b-Quantica/03-Atomo-Bohr/Exercicios/"/>
    </mc:Choice>
  </mc:AlternateContent>
  <xr:revisionPtr revIDLastSave="0" documentId="13_ncr:1_{43FE2E9B-766C-8F41-A4EF-9EC26A2A0D46}" xr6:coauthVersionLast="47" xr6:coauthVersionMax="47" xr10:uidLastSave="{00000000-0000-0000-0000-000000000000}"/>
  <bookViews>
    <workbookView xWindow="0" yWindow="0" windowWidth="25600" windowHeight="16000" xr2:uid="{00415261-34D3-8141-90FC-4F72100B76D9}"/>
  </bookViews>
  <sheets>
    <sheet name="hidrogenoi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5" i="1"/>
  <c r="K40" i="1"/>
  <c r="K15" i="1"/>
  <c r="G40" i="1"/>
  <c r="K39" i="1"/>
  <c r="I40" i="1"/>
  <c r="H40" i="1"/>
  <c r="J39" i="1"/>
  <c r="I39" i="1"/>
  <c r="H39" i="1"/>
  <c r="G39" i="1"/>
  <c r="D38" i="1"/>
  <c r="L38" i="1" s="1"/>
  <c r="D37" i="1"/>
  <c r="D36" i="1"/>
  <c r="D35" i="1"/>
  <c r="D34" i="1"/>
  <c r="L34" i="1" s="1"/>
  <c r="D33" i="1"/>
  <c r="E11" i="1"/>
  <c r="D21" i="1"/>
  <c r="K21" i="1" l="1"/>
  <c r="K35" i="1"/>
  <c r="I37" i="1"/>
  <c r="I33" i="1"/>
  <c r="G36" i="1"/>
  <c r="K34" i="1"/>
  <c r="J35" i="1"/>
  <c r="K33" i="1"/>
  <c r="K36" i="1"/>
  <c r="K37" i="1"/>
  <c r="K38" i="1"/>
  <c r="J40" i="1"/>
  <c r="J36" i="1"/>
  <c r="I36" i="1"/>
  <c r="L36" i="1"/>
  <c r="H36" i="1"/>
  <c r="J37" i="1"/>
  <c r="J33" i="1"/>
  <c r="L33" i="1"/>
  <c r="L37" i="1"/>
  <c r="I21" i="1"/>
  <c r="L21" i="1"/>
  <c r="H21" i="1"/>
  <c r="G21" i="1"/>
  <c r="J21" i="1"/>
  <c r="D22" i="1"/>
  <c r="K22" i="1" s="1"/>
  <c r="H35" i="1"/>
  <c r="D19" i="1"/>
  <c r="K19" i="1" s="1"/>
  <c r="G34" i="1"/>
  <c r="I35" i="1"/>
  <c r="G38" i="1"/>
  <c r="H38" i="1"/>
  <c r="D26" i="1"/>
  <c r="K26" i="1" s="1"/>
  <c r="D29" i="1"/>
  <c r="K29" i="1" s="1"/>
  <c r="H34" i="1"/>
  <c r="G33" i="1"/>
  <c r="I34" i="1"/>
  <c r="L35" i="1"/>
  <c r="G37" i="1"/>
  <c r="I38" i="1"/>
  <c r="D23" i="1"/>
  <c r="K23" i="1" s="1"/>
  <c r="D27" i="1"/>
  <c r="K27" i="1" s="1"/>
  <c r="D31" i="1"/>
  <c r="K31" i="1" s="1"/>
  <c r="D30" i="1"/>
  <c r="K30" i="1" s="1"/>
  <c r="D25" i="1"/>
  <c r="K25" i="1" s="1"/>
  <c r="D20" i="1"/>
  <c r="K20" i="1" s="1"/>
  <c r="D24" i="1"/>
  <c r="K24" i="1" s="1"/>
  <c r="D28" i="1"/>
  <c r="K28" i="1" s="1"/>
  <c r="D32" i="1"/>
  <c r="K32" i="1" s="1"/>
  <c r="H33" i="1"/>
  <c r="J34" i="1"/>
  <c r="H37" i="1"/>
  <c r="J38" i="1"/>
  <c r="G35" i="1"/>
  <c r="C13" i="1"/>
  <c r="K16" i="1" l="1"/>
  <c r="K17" i="1"/>
  <c r="L22" i="1"/>
  <c r="H22" i="1"/>
  <c r="J22" i="1"/>
  <c r="I22" i="1"/>
  <c r="G22" i="1"/>
  <c r="I25" i="1"/>
  <c r="L25" i="1"/>
  <c r="H25" i="1"/>
  <c r="G25" i="1"/>
  <c r="J25" i="1"/>
  <c r="L30" i="1"/>
  <c r="H30" i="1"/>
  <c r="J30" i="1"/>
  <c r="I30" i="1"/>
  <c r="G30" i="1"/>
  <c r="J27" i="1"/>
  <c r="L27" i="1"/>
  <c r="I27" i="1"/>
  <c r="H27" i="1"/>
  <c r="G27" i="1"/>
  <c r="G32" i="1"/>
  <c r="H32" i="1"/>
  <c r="J32" i="1"/>
  <c r="L32" i="1"/>
  <c r="I32" i="1"/>
  <c r="J23" i="1"/>
  <c r="G23" i="1"/>
  <c r="H23" i="1"/>
  <c r="L23" i="1"/>
  <c r="I23" i="1"/>
  <c r="I29" i="1"/>
  <c r="H29" i="1"/>
  <c r="J29" i="1"/>
  <c r="G29" i="1"/>
  <c r="L29" i="1"/>
  <c r="G19" i="1"/>
  <c r="J19" i="1"/>
  <c r="H19" i="1"/>
  <c r="L19" i="1"/>
  <c r="I19" i="1"/>
  <c r="G28" i="1"/>
  <c r="I28" i="1"/>
  <c r="H28" i="1"/>
  <c r="L28" i="1"/>
  <c r="J28" i="1"/>
  <c r="L26" i="1"/>
  <c r="H26" i="1"/>
  <c r="J26" i="1"/>
  <c r="I26" i="1"/>
  <c r="G26" i="1"/>
  <c r="G20" i="1"/>
  <c r="J20" i="1"/>
  <c r="H20" i="1"/>
  <c r="L20" i="1"/>
  <c r="I20" i="1"/>
  <c r="H31" i="1"/>
  <c r="L31" i="1"/>
  <c r="J31" i="1"/>
  <c r="I31" i="1"/>
  <c r="G31" i="1"/>
  <c r="G24" i="1"/>
  <c r="J24" i="1"/>
  <c r="H24" i="1"/>
  <c r="L24" i="1"/>
  <c r="I24" i="1"/>
  <c r="G16" i="1" l="1"/>
  <c r="H17" i="1"/>
  <c r="H16" i="1"/>
  <c r="I17" i="1"/>
  <c r="I16" i="1"/>
  <c r="J17" i="1"/>
  <c r="J16" i="1"/>
  <c r="G17" i="1"/>
</calcChain>
</file>

<file path=xl/sharedStrings.xml><?xml version="1.0" encoding="utf-8"?>
<sst xmlns="http://schemas.openxmlformats.org/spreadsheetml/2006/main" count="47" uniqueCount="44">
  <si>
    <t xml:space="preserve">kJ/mol = </t>
  </si>
  <si>
    <t>eV</t>
  </si>
  <si>
    <t>J</t>
  </si>
  <si>
    <t>m/s</t>
  </si>
  <si>
    <t xml:space="preserve">eV = </t>
  </si>
  <si>
    <t>C</t>
  </si>
  <si>
    <r>
      <t>n</t>
    </r>
    <r>
      <rPr>
        <vertAlign val="subscript"/>
        <sz val="12"/>
        <color rgb="FF000000"/>
        <rFont val="Calibri"/>
        <family val="2"/>
        <scheme val="minor"/>
      </rPr>
      <t>0</t>
    </r>
    <r>
      <rPr>
        <sz val="12"/>
        <color rgb="FF000000"/>
        <rFont val="Calibri"/>
        <family val="2"/>
        <scheme val="minor"/>
      </rPr>
      <t xml:space="preserve"> = </t>
    </r>
  </si>
  <si>
    <r>
      <t>h</t>
    </r>
    <r>
      <rPr>
        <sz val="12"/>
        <color rgb="FF000000"/>
        <rFont val="Calibri"/>
        <family val="2"/>
        <scheme val="minor"/>
      </rPr>
      <t xml:space="preserve"> = </t>
    </r>
  </si>
  <si>
    <r>
      <t>c</t>
    </r>
    <r>
      <rPr>
        <sz val="12"/>
        <color rgb="FF000000"/>
        <rFont val="Calibri"/>
        <family val="2"/>
        <scheme val="minor"/>
      </rPr>
      <t xml:space="preserve"> = </t>
    </r>
  </si>
  <si>
    <r>
      <t>e</t>
    </r>
    <r>
      <rPr>
        <sz val="12"/>
        <color rgb="FF000000"/>
        <rFont val="Calibri"/>
        <family val="2"/>
        <scheme val="minor"/>
      </rPr>
      <t xml:space="preserve"> =</t>
    </r>
  </si>
  <si>
    <r>
      <t>E</t>
    </r>
    <r>
      <rPr>
        <vertAlign val="subscript"/>
        <sz val="12"/>
        <color rgb="FF000000"/>
        <rFont val="Calibri"/>
        <family val="2"/>
        <scheme val="minor"/>
      </rPr>
      <t>1</t>
    </r>
    <r>
      <rPr>
        <sz val="12"/>
        <color rgb="FF000000"/>
        <rFont val="Calibri"/>
        <family val="2"/>
        <scheme val="minor"/>
      </rPr>
      <t xml:space="preserve"> = </t>
    </r>
  </si>
  <si>
    <r>
      <t>N</t>
    </r>
    <r>
      <rPr>
        <vertAlign val="subscript"/>
        <sz val="12"/>
        <color rgb="FF000000"/>
        <rFont val="Calibri"/>
        <family val="2"/>
        <scheme val="minor"/>
      </rPr>
      <t>A</t>
    </r>
    <r>
      <rPr>
        <sz val="12"/>
        <color rgb="FF000000"/>
        <rFont val="Calibri"/>
        <family val="2"/>
        <scheme val="minor"/>
      </rPr>
      <t xml:space="preserve"> = </t>
    </r>
  </si>
  <si>
    <r>
      <rPr>
        <i/>
        <sz val="12"/>
        <color rgb="FF000000"/>
        <rFont val="Calibri"/>
        <family val="2"/>
        <scheme val="minor"/>
      </rPr>
      <t>n</t>
    </r>
    <r>
      <rPr>
        <vertAlign val="subscript"/>
        <sz val="12"/>
        <color rgb="FF000000"/>
        <rFont val="Calibri (Corpo)"/>
      </rPr>
      <t>baixo</t>
    </r>
  </si>
  <si>
    <r>
      <rPr>
        <i/>
        <sz val="12"/>
        <color rgb="FF000000"/>
        <rFont val="Calibri"/>
        <family val="2"/>
        <scheme val="minor"/>
      </rPr>
      <t>n</t>
    </r>
    <r>
      <rPr>
        <vertAlign val="subscript"/>
        <sz val="12"/>
        <color rgb="FF000000"/>
        <rFont val="Calibri (Corpo)"/>
      </rPr>
      <t>alto</t>
    </r>
  </si>
  <si>
    <r>
      <t>l</t>
    </r>
    <r>
      <rPr>
        <vertAlign val="subscript"/>
        <sz val="12"/>
        <color rgb="FF000000"/>
        <rFont val="Calibri (Corpo)"/>
      </rPr>
      <t>teo</t>
    </r>
    <r>
      <rPr>
        <sz val="12"/>
        <color rgb="FF000000"/>
        <rFont val="Calibri"/>
        <family val="2"/>
        <scheme val="minor"/>
      </rPr>
      <t xml:space="preserve"> / nm</t>
    </r>
  </si>
  <si>
    <r>
      <t>l</t>
    </r>
    <r>
      <rPr>
        <vertAlign val="subscript"/>
        <sz val="12"/>
        <color rgb="FF000000"/>
        <rFont val="Calibri (Corpo)"/>
      </rPr>
      <t>exp</t>
    </r>
    <r>
      <rPr>
        <sz val="12"/>
        <color rgb="FF000000"/>
        <rFont val="Calibri"/>
        <family val="2"/>
        <scheme val="minor"/>
      </rPr>
      <t xml:space="preserve"> / nm</t>
    </r>
  </si>
  <si>
    <r>
      <rPr>
        <i/>
        <sz val="12"/>
        <color theme="1"/>
        <rFont val="Calibri"/>
        <family val="2"/>
        <scheme val="minor"/>
      </rPr>
      <t>Z</t>
    </r>
    <r>
      <rPr>
        <vertAlign val="subscript"/>
        <sz val="12"/>
        <color theme="1"/>
        <rFont val="Calibri (Corpo)"/>
      </rPr>
      <t>ef</t>
    </r>
    <r>
      <rPr>
        <sz val="12"/>
        <color theme="1"/>
        <rFont val="Calibri"/>
        <family val="2"/>
        <scheme val="minor"/>
      </rPr>
      <t xml:space="preserve"> = </t>
    </r>
  </si>
  <si>
    <r>
      <t>D</t>
    </r>
    <r>
      <rPr>
        <i/>
        <sz val="12"/>
        <color rgb="FF000000"/>
        <rFont val="Calibri"/>
        <family val="2"/>
        <scheme val="minor"/>
      </rPr>
      <t>E</t>
    </r>
    <r>
      <rPr>
        <vertAlign val="subscript"/>
        <sz val="12"/>
        <color rgb="FF000000"/>
        <rFont val="Calibri (Corpo)"/>
      </rPr>
      <t>ion</t>
    </r>
    <r>
      <rPr>
        <sz val="12"/>
        <color rgb="FF000000"/>
        <rFont val="Calibri"/>
        <family val="2"/>
        <scheme val="minor"/>
      </rPr>
      <t xml:space="preserve"> (1</t>
    </r>
    <r>
      <rPr>
        <vertAlign val="superscript"/>
        <sz val="12"/>
        <color rgb="FF000000"/>
        <rFont val="Calibri"/>
        <family val="2"/>
        <scheme val="minor"/>
      </rPr>
      <t>a</t>
    </r>
    <r>
      <rPr>
        <sz val="12"/>
        <color rgb="FF000000"/>
        <rFont val="Calibri (Corpo)"/>
      </rPr>
      <t>) =</t>
    </r>
  </si>
  <si>
    <r>
      <t>q</t>
    </r>
    <r>
      <rPr>
        <vertAlign val="subscript"/>
        <sz val="12"/>
        <color rgb="FF000000"/>
        <rFont val="Calibri (Corpo)"/>
      </rPr>
      <t>exp</t>
    </r>
    <r>
      <rPr>
        <sz val="12"/>
        <color rgb="FF000000"/>
        <rFont val="Calibri"/>
        <family val="2"/>
        <scheme val="minor"/>
      </rPr>
      <t xml:space="preserve"> / °</t>
    </r>
  </si>
  <si>
    <t>linhas/mm</t>
  </si>
  <si>
    <t>Nome</t>
  </si>
  <si>
    <r>
      <t>n</t>
    </r>
    <r>
      <rPr>
        <i/>
        <vertAlign val="subscript"/>
        <sz val="12"/>
        <color rgb="FF000000"/>
        <rFont val="Calibri (Corpo)"/>
      </rPr>
      <t>alto</t>
    </r>
  </si>
  <si>
    <r>
      <t>n</t>
    </r>
    <r>
      <rPr>
        <i/>
        <vertAlign val="subscript"/>
        <sz val="12"/>
        <color rgb="FF000000"/>
        <rFont val="Calibri (Corpo)"/>
      </rPr>
      <t>baixo</t>
    </r>
  </si>
  <si>
    <r>
      <t>Dl</t>
    </r>
    <r>
      <rPr>
        <vertAlign val="subscript"/>
        <sz val="12"/>
        <color rgb="FF000000"/>
        <rFont val="Calibri (Corpo)"/>
      </rPr>
      <t>exp</t>
    </r>
    <r>
      <rPr>
        <sz val="12"/>
        <color rgb="FF000000"/>
        <rFont val="Calibri"/>
        <family val="2"/>
        <scheme val="minor"/>
      </rPr>
      <t xml:space="preserve"> / nm</t>
    </r>
  </si>
  <si>
    <r>
      <t>Z</t>
    </r>
    <r>
      <rPr>
        <sz val="12"/>
        <color rgb="FF000000"/>
        <rFont val="Calibri"/>
        <family val="2"/>
        <scheme val="minor"/>
      </rPr>
      <t xml:space="preserve"> = </t>
    </r>
  </si>
  <si>
    <t>DE</t>
  </si>
  <si>
    <t>Espectro</t>
  </si>
  <si>
    <t>Cor</t>
  </si>
  <si>
    <r>
      <t>l</t>
    </r>
    <r>
      <rPr>
        <vertAlign val="subscript"/>
        <sz val="12"/>
        <color rgb="FF000000"/>
        <rFont val="Calibri (Corpo)"/>
      </rPr>
      <t>mín</t>
    </r>
    <r>
      <rPr>
        <sz val="12"/>
        <color rgb="FF000000"/>
        <rFont val="Calibri"/>
        <family val="2"/>
        <scheme val="minor"/>
      </rPr>
      <t xml:space="preserve"> / nm</t>
    </r>
  </si>
  <si>
    <r>
      <t>l</t>
    </r>
    <r>
      <rPr>
        <vertAlign val="subscript"/>
        <sz val="12"/>
        <color rgb="FF000000"/>
        <rFont val="Calibri (Corpo)"/>
      </rPr>
      <t>máx</t>
    </r>
    <r>
      <rPr>
        <sz val="12"/>
        <color rgb="FF000000"/>
        <rFont val="Calibri"/>
        <family val="2"/>
        <scheme val="minor"/>
      </rPr>
      <t xml:space="preserve"> / nm</t>
    </r>
  </si>
  <si>
    <t>violeta</t>
  </si>
  <si>
    <t>indigo</t>
  </si>
  <si>
    <t>azul</t>
  </si>
  <si>
    <t>azul esverdeado</t>
  </si>
  <si>
    <t>verde</t>
  </si>
  <si>
    <t>amarelo esverdeado</t>
  </si>
  <si>
    <t>amarelo</t>
  </si>
  <si>
    <t>laranja</t>
  </si>
  <si>
    <t>vermelho</t>
  </si>
  <si>
    <t>Referência</t>
  </si>
  <si>
    <r>
      <t xml:space="preserve">rede, </t>
    </r>
    <r>
      <rPr>
        <sz val="12"/>
        <color rgb="FF000000"/>
        <rFont val="Symbol"/>
        <charset val="2"/>
      </rPr>
      <t>r</t>
    </r>
    <r>
      <rPr>
        <sz val="12"/>
        <color rgb="FF000000"/>
        <rFont val="Calibri"/>
        <family val="2"/>
        <scheme val="minor"/>
      </rPr>
      <t xml:space="preserve"> = </t>
    </r>
  </si>
  <si>
    <t>--</t>
  </si>
  <si>
    <t>entidades/mol</t>
  </si>
  <si>
    <t>Hidrogenoide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</si>
</sst>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E+00"/>
    <numFmt numFmtId="166" formatCode="0.000"/>
    <numFmt numFmtId="167" formatCode="0.0%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  <font>
      <sz val="12"/>
      <color rgb="FF000000"/>
      <name val="Symbol"/>
      <charset val="2"/>
    </font>
    <font>
      <vertAlign val="superscript"/>
      <sz val="12"/>
      <color rgb="FF000000"/>
      <name val="Calibri"/>
      <family val="2"/>
      <scheme val="minor"/>
    </font>
    <font>
      <vertAlign val="subscript"/>
      <sz val="12"/>
      <color rgb="FF000000"/>
      <name val="Calibri (Corpo)"/>
    </font>
    <font>
      <vertAlign val="subscript"/>
      <sz val="12"/>
      <color theme="1"/>
      <name val="Calibri (Corpo)"/>
    </font>
    <font>
      <i/>
      <sz val="12"/>
      <color theme="1"/>
      <name val="Calibri"/>
      <family val="2"/>
      <scheme val="minor"/>
    </font>
    <font>
      <sz val="12"/>
      <color rgb="FF000000"/>
      <name val="Calibri (Corpo)"/>
    </font>
    <font>
      <i/>
      <vertAlign val="subscript"/>
      <sz val="12"/>
      <color rgb="FF000000"/>
      <name val="Calibri (Corpo)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quotePrefix="1" applyFill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 applyProtection="1">
      <alignment horizontal="center"/>
      <protection locked="0"/>
    </xf>
    <xf numFmtId="167" fontId="2" fillId="2" borderId="4" xfId="0" quotePrefix="1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</xf>
    <xf numFmtId="0" fontId="0" fillId="0" borderId="0" xfId="0" applyProtection="1"/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right"/>
    </xf>
    <xf numFmtId="0" fontId="0" fillId="0" borderId="5" xfId="0" applyBorder="1" applyProtection="1"/>
    <xf numFmtId="166" fontId="0" fillId="0" borderId="5" xfId="0" applyNumberFormat="1" applyBorder="1" applyAlignment="1" applyProtection="1">
      <alignment horizontal="center"/>
    </xf>
    <xf numFmtId="0" fontId="0" fillId="0" borderId="2" xfId="0" applyBorder="1" applyProtection="1"/>
    <xf numFmtId="166" fontId="0" fillId="0" borderId="0" xfId="0" applyNumberFormat="1" applyProtection="1"/>
    <xf numFmtId="165" fontId="0" fillId="0" borderId="5" xfId="0" applyNumberForma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right"/>
    </xf>
    <xf numFmtId="165" fontId="0" fillId="0" borderId="9" xfId="0" applyNumberFormat="1" applyBorder="1" applyAlignment="1" applyProtection="1">
      <alignment horizontal="center"/>
    </xf>
    <xf numFmtId="0" fontId="0" fillId="0" borderId="10" xfId="0" applyBorder="1" applyProtection="1"/>
    <xf numFmtId="2" fontId="0" fillId="0" borderId="5" xfId="0" applyNumberFormat="1" applyBorder="1" applyAlignment="1" applyProtection="1">
      <alignment horizontal="center"/>
    </xf>
    <xf numFmtId="165" fontId="0" fillId="0" borderId="5" xfId="0" applyNumberFormat="1" applyBorder="1" applyProtection="1"/>
    <xf numFmtId="0" fontId="0" fillId="0" borderId="1" xfId="0" applyBorder="1" applyAlignment="1" applyProtection="1">
      <alignment horizontal="right"/>
    </xf>
    <xf numFmtId="166" fontId="0" fillId="0" borderId="2" xfId="0" applyNumberFormat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</xf>
    <xf numFmtId="0" fontId="5" fillId="6" borderId="1" xfId="0" applyFont="1" applyFill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2" fontId="0" fillId="0" borderId="7" xfId="0" quotePrefix="1" applyNumberFormat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center"/>
    </xf>
    <xf numFmtId="0" fontId="3" fillId="6" borderId="8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3" borderId="7" xfId="0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4" fontId="0" fillId="0" borderId="0" xfId="0" applyNumberForma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B9B73-06BF-CF48-80F6-F0E58BA46D13}">
  <dimension ref="B2:L51"/>
  <sheetViews>
    <sheetView showGridLines="0" tabSelected="1" zoomScaleNormal="100" workbookViewId="0">
      <selection activeCell="B2" sqref="B2"/>
    </sheetView>
  </sheetViews>
  <sheetFormatPr baseColWidth="10" defaultRowHeight="16" x14ac:dyDescent="0.2"/>
  <cols>
    <col min="1" max="1" width="2.5" style="10" customWidth="1"/>
    <col min="2" max="4" width="15.1640625" style="10" customWidth="1"/>
    <col min="5" max="5" width="9.33203125" style="10" bestFit="1" customWidth="1"/>
    <col min="6" max="6" width="10.83203125" style="10"/>
    <col min="7" max="11" width="11.5" style="10" customWidth="1"/>
    <col min="12" max="16384" width="10.83203125" style="10"/>
  </cols>
  <sheetData>
    <row r="2" spans="2:11" x14ac:dyDescent="0.2">
      <c r="B2" s="9" t="s">
        <v>43</v>
      </c>
    </row>
    <row r="3" spans="2:11" x14ac:dyDescent="0.2">
      <c r="B3" s="11" t="s">
        <v>24</v>
      </c>
      <c r="C3" s="1"/>
    </row>
    <row r="4" spans="2:11" ht="18" x14ac:dyDescent="0.25">
      <c r="B4" s="12" t="s">
        <v>6</v>
      </c>
      <c r="C4" s="2"/>
    </row>
    <row r="5" spans="2:11" ht="20" x14ac:dyDescent="0.25">
      <c r="B5" s="13" t="s">
        <v>17</v>
      </c>
      <c r="C5" s="3"/>
      <c r="D5" s="14" t="s">
        <v>0</v>
      </c>
      <c r="E5" s="15">
        <f>C5*1000/C10/C9</f>
        <v>0</v>
      </c>
      <c r="F5" s="16" t="s">
        <v>1</v>
      </c>
    </row>
    <row r="6" spans="2:11" x14ac:dyDescent="0.2">
      <c r="E6" s="17"/>
    </row>
    <row r="7" spans="2:11" x14ac:dyDescent="0.2">
      <c r="B7" s="11" t="s">
        <v>7</v>
      </c>
      <c r="C7" s="18">
        <v>6.6259999999999998E-34</v>
      </c>
      <c r="D7" s="16" t="s">
        <v>2</v>
      </c>
    </row>
    <row r="8" spans="2:11" x14ac:dyDescent="0.2">
      <c r="B8" s="19" t="s">
        <v>8</v>
      </c>
      <c r="C8" s="18">
        <v>299800000</v>
      </c>
      <c r="D8" s="16" t="s">
        <v>3</v>
      </c>
    </row>
    <row r="9" spans="2:11" x14ac:dyDescent="0.2">
      <c r="B9" s="20" t="s">
        <v>9</v>
      </c>
      <c r="C9" s="21">
        <v>1.602E-19</v>
      </c>
      <c r="D9" s="22" t="s">
        <v>5</v>
      </c>
    </row>
    <row r="10" spans="2:11" ht="18" x14ac:dyDescent="0.25">
      <c r="B10" s="11" t="s">
        <v>11</v>
      </c>
      <c r="C10" s="18">
        <v>6.0220000000000003E+23</v>
      </c>
      <c r="D10" s="16" t="s">
        <v>42</v>
      </c>
    </row>
    <row r="11" spans="2:11" ht="18" x14ac:dyDescent="0.25">
      <c r="B11" s="11" t="s">
        <v>10</v>
      </c>
      <c r="C11" s="23">
        <v>13.6</v>
      </c>
      <c r="D11" s="14" t="s">
        <v>4</v>
      </c>
      <c r="E11" s="24">
        <f>C11*C9</f>
        <v>2.1787200000000001E-18</v>
      </c>
      <c r="F11" s="16" t="s">
        <v>2</v>
      </c>
    </row>
    <row r="13" spans="2:11" ht="18" x14ac:dyDescent="0.25">
      <c r="B13" s="25" t="s">
        <v>16</v>
      </c>
      <c r="C13" s="26">
        <f>SQRT(E5/C11)*C4</f>
        <v>0</v>
      </c>
      <c r="G13" s="4"/>
      <c r="H13" s="4"/>
      <c r="I13" s="4"/>
      <c r="J13" s="4"/>
      <c r="K13" s="5" t="s">
        <v>41</v>
      </c>
    </row>
    <row r="14" spans="2:11" ht="18" x14ac:dyDescent="0.25">
      <c r="B14" s="27" t="s">
        <v>40</v>
      </c>
      <c r="C14" s="3"/>
      <c r="D14" s="16" t="s">
        <v>19</v>
      </c>
      <c r="F14" s="28" t="s">
        <v>18</v>
      </c>
      <c r="G14" s="4"/>
      <c r="H14" s="4"/>
      <c r="I14" s="4"/>
      <c r="J14" s="4"/>
      <c r="K14" s="5" t="s">
        <v>41</v>
      </c>
    </row>
    <row r="15" spans="2:11" ht="18" x14ac:dyDescent="0.25">
      <c r="F15" s="28" t="s">
        <v>15</v>
      </c>
      <c r="G15" s="29" t="str">
        <f>IFERROR(TRUNC(ROUND(SIN(G14*PI()/180)/($C$14*1000)*1000000000,2),2),"--")</f>
        <v>--</v>
      </c>
      <c r="H15" s="29" t="str">
        <f>IFERROR(TRUNC(ROUND(SIN(H14*PI()/180)/($C$14*1000)*1000000000,2),2),"--")</f>
        <v>--</v>
      </c>
      <c r="I15" s="29" t="str">
        <f>IFERROR(TRUNC(ROUND(SIN(I14*PI()/180)/($C$14*1000)*1000000000,2),2),"--")</f>
        <v>--</v>
      </c>
      <c r="J15" s="29" t="str">
        <f>IFERROR(TRUNC(ROUND(SIN(J14*PI()/180)/($C$14*1000)*1000000000,2),2),"--")</f>
        <v>--</v>
      </c>
      <c r="K15" s="30" t="str">
        <f>IFERROR(TRUNC(ROUND(SIN(K14*PI()/180)/($C$14*1000)*1000000000,2),2),"--")</f>
        <v>--</v>
      </c>
    </row>
    <row r="16" spans="2:11" ht="18" x14ac:dyDescent="0.25">
      <c r="F16" s="31" t="s">
        <v>21</v>
      </c>
      <c r="G16" s="32" t="str">
        <f>IFERROR(_xlfn.XLOOKUP("sim",G$19:G$38,$B$19:$B$38),"--")</f>
        <v>--</v>
      </c>
      <c r="H16" s="32" t="str">
        <f t="shared" ref="H16:I16" si="0">IFERROR(_xlfn.XLOOKUP("sim",H$19:H$38,$B$19:$B$38),"--")</f>
        <v>--</v>
      </c>
      <c r="I16" s="32" t="str">
        <f t="shared" si="0"/>
        <v>--</v>
      </c>
      <c r="J16" s="32" t="str">
        <f>IFERROR(_xlfn.XLOOKUP("sim",J$19:J$38,$B$19:$B$38),"--")</f>
        <v>--</v>
      </c>
      <c r="K16" s="32" t="str">
        <f>IFERROR(_xlfn.XLOOKUP("sim",K$19:K$38,$B$19:$B$38),"--")</f>
        <v>--</v>
      </c>
    </row>
    <row r="17" spans="2:12" ht="18" x14ac:dyDescent="0.25">
      <c r="F17" s="31" t="s">
        <v>22</v>
      </c>
      <c r="G17" s="32" t="str">
        <f>IFERROR(_xlfn.XLOOKUP("sim",G$19:G$38,$C$19:$C$38),"--")</f>
        <v>--</v>
      </c>
      <c r="H17" s="32" t="str">
        <f t="shared" ref="H17:I17" si="1">IFERROR(_xlfn.XLOOKUP("sim",H$19:H$38,$C$19:$C$38),"--")</f>
        <v>--</v>
      </c>
      <c r="I17" s="32" t="str">
        <f t="shared" si="1"/>
        <v>--</v>
      </c>
      <c r="J17" s="32" t="str">
        <f>IFERROR(_xlfn.XLOOKUP("sim",J$19:J$38,$C$19:$C$38),"--")</f>
        <v>--</v>
      </c>
      <c r="K17" s="32" t="str">
        <f>IFERROR(_xlfn.XLOOKUP("sim",K$19:K$38,$C$19:$C$38),"--")</f>
        <v>--</v>
      </c>
    </row>
    <row r="18" spans="2:12" ht="18" x14ac:dyDescent="0.25">
      <c r="B18" s="33" t="s">
        <v>13</v>
      </c>
      <c r="C18" s="33" t="s">
        <v>12</v>
      </c>
      <c r="D18" s="34" t="s">
        <v>14</v>
      </c>
      <c r="F18" s="35" t="s">
        <v>25</v>
      </c>
      <c r="G18" s="6"/>
      <c r="H18" s="6"/>
      <c r="I18" s="6"/>
      <c r="J18" s="6"/>
      <c r="K18" s="7" t="s">
        <v>41</v>
      </c>
      <c r="L18" s="36" t="s">
        <v>26</v>
      </c>
    </row>
    <row r="19" spans="2:12" x14ac:dyDescent="0.2">
      <c r="B19" s="8"/>
      <c r="C19" s="8"/>
      <c r="D19" s="37" t="str">
        <f t="shared" ref="D19:D37" si="2">IF(AND(B19&gt;0,C19&gt;0)=TRUE,IFERROR(TRUNC(ROUND($C$7*$C$8/($E$5*$C$9*$C$4^2*(1/C19^2-1/B19^2))*1000000000,2),2),""),"--")</f>
        <v>--</v>
      </c>
      <c r="G19" s="38" t="str">
        <f>IFERROR(IF(ABS(($D19-G$15)/G$15)&lt;=G$18,"sim",""),"--")</f>
        <v>--</v>
      </c>
      <c r="H19" s="38" t="str">
        <f t="shared" ref="H19:I38" si="3">IFERROR(IF(ABS(($D19-H$15)/H$15)&lt;=H$18,"sim",""),"--")</f>
        <v>--</v>
      </c>
      <c r="I19" s="38" t="str">
        <f t="shared" si="3"/>
        <v>--</v>
      </c>
      <c r="J19" s="38" t="str">
        <f t="shared" ref="J19:K38" si="4">IFERROR(IF(ABS(($D19-J$15)/J$15)&lt;=J$18,"sim",""),"--")</f>
        <v>--</v>
      </c>
      <c r="K19" s="38" t="str">
        <f t="shared" si="4"/>
        <v>--</v>
      </c>
      <c r="L19" s="38" t="str">
        <f t="shared" ref="L19:L38" si="5">IF(AND(D19&gt;=$C$43,D19&lt;$D$43)=TRUE,$B$43,IF(AND(D19&gt;=$C$44,D19&lt;$D$44)=TRUE,$B$44,IF(AND(D19&gt;=$C$45,D19&lt;$D$45)=TRUE,$B$45,IF(AND(D19&gt;=$C$46,D19&lt;$D$46)=TRUE,$B$46,IF(AND(D19&gt;=$C$47,D19&lt;$D$47)=TRUE,$B$47,IF(AND(D19&gt;=$C$48,D19&lt;$D$48)=TRUE,$B$48,IF(AND(D19&gt;=$C$49,D19&lt;$D$49)=TRUE,$B$49,IF(AND(D19&gt;=$C$50,D19&lt;$D$50)=TRUE,$B$50,IF(AND(D19&gt;=$C$51,D19&lt;$D$51)=TRUE,$B$51,"--")))))))))</f>
        <v>--</v>
      </c>
    </row>
    <row r="20" spans="2:12" x14ac:dyDescent="0.2">
      <c r="B20" s="8"/>
      <c r="C20" s="8"/>
      <c r="D20" s="37" t="str">
        <f t="shared" si="2"/>
        <v>--</v>
      </c>
      <c r="G20" s="38" t="str">
        <f t="shared" ref="G20:G38" si="6">IFERROR(IF(ABS(($D20-G$15)/G$15)&lt;=G$18,"sim",""),"--")</f>
        <v>--</v>
      </c>
      <c r="H20" s="38" t="str">
        <f t="shared" si="3"/>
        <v>--</v>
      </c>
      <c r="I20" s="38" t="str">
        <f t="shared" si="3"/>
        <v>--</v>
      </c>
      <c r="J20" s="38" t="str">
        <f t="shared" si="4"/>
        <v>--</v>
      </c>
      <c r="K20" s="38" t="str">
        <f t="shared" si="4"/>
        <v>--</v>
      </c>
      <c r="L20" s="38" t="str">
        <f t="shared" si="5"/>
        <v>--</v>
      </c>
    </row>
    <row r="21" spans="2:12" x14ac:dyDescent="0.2">
      <c r="B21" s="8"/>
      <c r="C21" s="8"/>
      <c r="D21" s="37" t="str">
        <f t="shared" si="2"/>
        <v>--</v>
      </c>
      <c r="G21" s="38" t="str">
        <f t="shared" si="6"/>
        <v>--</v>
      </c>
      <c r="H21" s="38" t="str">
        <f t="shared" si="3"/>
        <v>--</v>
      </c>
      <c r="I21" s="38" t="str">
        <f t="shared" si="3"/>
        <v>--</v>
      </c>
      <c r="J21" s="38" t="str">
        <f t="shared" si="4"/>
        <v>--</v>
      </c>
      <c r="K21" s="38" t="str">
        <f t="shared" si="4"/>
        <v>--</v>
      </c>
      <c r="L21" s="38" t="str">
        <f t="shared" si="5"/>
        <v>--</v>
      </c>
    </row>
    <row r="22" spans="2:12" x14ac:dyDescent="0.2">
      <c r="B22" s="8"/>
      <c r="C22" s="8"/>
      <c r="D22" s="37" t="str">
        <f t="shared" si="2"/>
        <v>--</v>
      </c>
      <c r="G22" s="38" t="str">
        <f t="shared" si="6"/>
        <v>--</v>
      </c>
      <c r="H22" s="38" t="str">
        <f t="shared" si="3"/>
        <v>--</v>
      </c>
      <c r="I22" s="38" t="str">
        <f t="shared" si="3"/>
        <v>--</v>
      </c>
      <c r="J22" s="38" t="str">
        <f t="shared" si="4"/>
        <v>--</v>
      </c>
      <c r="K22" s="38" t="str">
        <f t="shared" si="4"/>
        <v>--</v>
      </c>
      <c r="L22" s="38" t="str">
        <f t="shared" si="5"/>
        <v>--</v>
      </c>
    </row>
    <row r="23" spans="2:12" x14ac:dyDescent="0.2">
      <c r="B23" s="8"/>
      <c r="C23" s="8"/>
      <c r="D23" s="37" t="str">
        <f>IF(AND(B23&gt;0,C23&gt;0)=TRUE,IFERROR(TRUNC(ROUND($C$7*$C$8/($E$5*$C$9*$C$4^2*(1/C23^2-1/B23^2))*1000000000,2),2),""),"--")</f>
        <v>--</v>
      </c>
      <c r="G23" s="38" t="str">
        <f t="shared" si="6"/>
        <v>--</v>
      </c>
      <c r="H23" s="38" t="str">
        <f t="shared" si="3"/>
        <v>--</v>
      </c>
      <c r="I23" s="38" t="str">
        <f t="shared" si="3"/>
        <v>--</v>
      </c>
      <c r="J23" s="38" t="str">
        <f t="shared" si="4"/>
        <v>--</v>
      </c>
      <c r="K23" s="38" t="str">
        <f t="shared" si="4"/>
        <v>--</v>
      </c>
      <c r="L23" s="38" t="str">
        <f t="shared" si="5"/>
        <v>--</v>
      </c>
    </row>
    <row r="24" spans="2:12" x14ac:dyDescent="0.2">
      <c r="B24" s="8"/>
      <c r="C24" s="8"/>
      <c r="D24" s="37" t="str">
        <f t="shared" si="2"/>
        <v>--</v>
      </c>
      <c r="G24" s="38" t="str">
        <f t="shared" si="6"/>
        <v>--</v>
      </c>
      <c r="H24" s="38" t="str">
        <f t="shared" si="3"/>
        <v>--</v>
      </c>
      <c r="I24" s="38" t="str">
        <f t="shared" si="3"/>
        <v>--</v>
      </c>
      <c r="J24" s="38" t="str">
        <f t="shared" si="4"/>
        <v>--</v>
      </c>
      <c r="K24" s="38" t="str">
        <f t="shared" si="4"/>
        <v>--</v>
      </c>
      <c r="L24" s="38" t="str">
        <f t="shared" si="5"/>
        <v>--</v>
      </c>
    </row>
    <row r="25" spans="2:12" x14ac:dyDescent="0.2">
      <c r="B25" s="8"/>
      <c r="C25" s="8"/>
      <c r="D25" s="37" t="str">
        <f t="shared" si="2"/>
        <v>--</v>
      </c>
      <c r="G25" s="38" t="str">
        <f t="shared" si="6"/>
        <v>--</v>
      </c>
      <c r="H25" s="38" t="str">
        <f t="shared" si="3"/>
        <v>--</v>
      </c>
      <c r="I25" s="38" t="str">
        <f t="shared" si="3"/>
        <v>--</v>
      </c>
      <c r="J25" s="38" t="str">
        <f t="shared" si="4"/>
        <v>--</v>
      </c>
      <c r="K25" s="38" t="str">
        <f t="shared" si="4"/>
        <v>--</v>
      </c>
      <c r="L25" s="38" t="str">
        <f t="shared" si="5"/>
        <v>--</v>
      </c>
    </row>
    <row r="26" spans="2:12" x14ac:dyDescent="0.2">
      <c r="B26" s="8"/>
      <c r="C26" s="8"/>
      <c r="D26" s="37" t="str">
        <f t="shared" si="2"/>
        <v>--</v>
      </c>
      <c r="G26" s="38" t="str">
        <f t="shared" si="6"/>
        <v>--</v>
      </c>
      <c r="H26" s="38" t="str">
        <f t="shared" si="3"/>
        <v>--</v>
      </c>
      <c r="I26" s="38" t="str">
        <f t="shared" si="3"/>
        <v>--</v>
      </c>
      <c r="J26" s="38" t="str">
        <f t="shared" si="4"/>
        <v>--</v>
      </c>
      <c r="K26" s="38" t="str">
        <f t="shared" si="4"/>
        <v>--</v>
      </c>
      <c r="L26" s="38" t="str">
        <f t="shared" si="5"/>
        <v>--</v>
      </c>
    </row>
    <row r="27" spans="2:12" x14ac:dyDescent="0.2">
      <c r="B27" s="8"/>
      <c r="C27" s="8"/>
      <c r="D27" s="37" t="str">
        <f t="shared" si="2"/>
        <v>--</v>
      </c>
      <c r="G27" s="38" t="str">
        <f t="shared" si="6"/>
        <v>--</v>
      </c>
      <c r="H27" s="38" t="str">
        <f t="shared" si="3"/>
        <v>--</v>
      </c>
      <c r="I27" s="38" t="str">
        <f t="shared" si="3"/>
        <v>--</v>
      </c>
      <c r="J27" s="38" t="str">
        <f t="shared" si="4"/>
        <v>--</v>
      </c>
      <c r="K27" s="38" t="str">
        <f t="shared" si="4"/>
        <v>--</v>
      </c>
      <c r="L27" s="38" t="str">
        <f t="shared" si="5"/>
        <v>--</v>
      </c>
    </row>
    <row r="28" spans="2:12" x14ac:dyDescent="0.2">
      <c r="B28" s="8"/>
      <c r="C28" s="8"/>
      <c r="D28" s="37" t="str">
        <f t="shared" si="2"/>
        <v>--</v>
      </c>
      <c r="G28" s="38" t="str">
        <f t="shared" si="6"/>
        <v>--</v>
      </c>
      <c r="H28" s="38" t="str">
        <f t="shared" si="3"/>
        <v>--</v>
      </c>
      <c r="I28" s="38" t="str">
        <f t="shared" si="3"/>
        <v>--</v>
      </c>
      <c r="J28" s="38" t="str">
        <f t="shared" si="4"/>
        <v>--</v>
      </c>
      <c r="K28" s="38" t="str">
        <f t="shared" si="4"/>
        <v>--</v>
      </c>
      <c r="L28" s="38" t="str">
        <f t="shared" si="5"/>
        <v>--</v>
      </c>
    </row>
    <row r="29" spans="2:12" x14ac:dyDescent="0.2">
      <c r="B29" s="8"/>
      <c r="C29" s="8"/>
      <c r="D29" s="37" t="str">
        <f t="shared" si="2"/>
        <v>--</v>
      </c>
      <c r="G29" s="38" t="str">
        <f t="shared" si="6"/>
        <v>--</v>
      </c>
      <c r="H29" s="38" t="str">
        <f t="shared" si="3"/>
        <v>--</v>
      </c>
      <c r="I29" s="38" t="str">
        <f t="shared" si="3"/>
        <v>--</v>
      </c>
      <c r="J29" s="38" t="str">
        <f t="shared" si="4"/>
        <v>--</v>
      </c>
      <c r="K29" s="38" t="str">
        <f t="shared" si="4"/>
        <v>--</v>
      </c>
      <c r="L29" s="38" t="str">
        <f t="shared" si="5"/>
        <v>--</v>
      </c>
    </row>
    <row r="30" spans="2:12" x14ac:dyDescent="0.2">
      <c r="B30" s="8"/>
      <c r="C30" s="8"/>
      <c r="D30" s="37" t="str">
        <f t="shared" si="2"/>
        <v>--</v>
      </c>
      <c r="G30" s="38" t="str">
        <f t="shared" si="6"/>
        <v>--</v>
      </c>
      <c r="H30" s="38" t="str">
        <f t="shared" si="3"/>
        <v>--</v>
      </c>
      <c r="I30" s="38" t="str">
        <f t="shared" si="3"/>
        <v>--</v>
      </c>
      <c r="J30" s="38" t="str">
        <f t="shared" si="4"/>
        <v>--</v>
      </c>
      <c r="K30" s="38" t="str">
        <f t="shared" si="4"/>
        <v>--</v>
      </c>
      <c r="L30" s="38" t="str">
        <f t="shared" si="5"/>
        <v>--</v>
      </c>
    </row>
    <row r="31" spans="2:12" x14ac:dyDescent="0.2">
      <c r="B31" s="8"/>
      <c r="C31" s="8"/>
      <c r="D31" s="37" t="str">
        <f t="shared" si="2"/>
        <v>--</v>
      </c>
      <c r="G31" s="38" t="str">
        <f t="shared" si="6"/>
        <v>--</v>
      </c>
      <c r="H31" s="38" t="str">
        <f t="shared" si="3"/>
        <v>--</v>
      </c>
      <c r="I31" s="38" t="str">
        <f t="shared" si="3"/>
        <v>--</v>
      </c>
      <c r="J31" s="38" t="str">
        <f t="shared" si="4"/>
        <v>--</v>
      </c>
      <c r="K31" s="38" t="str">
        <f t="shared" si="4"/>
        <v>--</v>
      </c>
      <c r="L31" s="38" t="str">
        <f t="shared" si="5"/>
        <v>--</v>
      </c>
    </row>
    <row r="32" spans="2:12" x14ac:dyDescent="0.2">
      <c r="B32" s="8"/>
      <c r="C32" s="8"/>
      <c r="D32" s="37" t="str">
        <f t="shared" si="2"/>
        <v>--</v>
      </c>
      <c r="G32" s="38" t="str">
        <f t="shared" si="6"/>
        <v>--</v>
      </c>
      <c r="H32" s="38" t="str">
        <f t="shared" si="3"/>
        <v>--</v>
      </c>
      <c r="I32" s="38" t="str">
        <f t="shared" si="3"/>
        <v>--</v>
      </c>
      <c r="J32" s="38" t="str">
        <f t="shared" si="4"/>
        <v>--</v>
      </c>
      <c r="K32" s="38" t="str">
        <f t="shared" si="4"/>
        <v>--</v>
      </c>
      <c r="L32" s="38" t="str">
        <f t="shared" si="5"/>
        <v>--</v>
      </c>
    </row>
    <row r="33" spans="2:12" x14ac:dyDescent="0.2">
      <c r="B33" s="8"/>
      <c r="C33" s="8"/>
      <c r="D33" s="37" t="str">
        <f t="shared" si="2"/>
        <v>--</v>
      </c>
      <c r="G33" s="38" t="str">
        <f t="shared" si="6"/>
        <v>--</v>
      </c>
      <c r="H33" s="38" t="str">
        <f t="shared" si="3"/>
        <v>--</v>
      </c>
      <c r="I33" s="38" t="str">
        <f t="shared" si="3"/>
        <v>--</v>
      </c>
      <c r="J33" s="38" t="str">
        <f t="shared" si="4"/>
        <v>--</v>
      </c>
      <c r="K33" s="38" t="str">
        <f t="shared" si="4"/>
        <v>--</v>
      </c>
      <c r="L33" s="38" t="str">
        <f t="shared" si="5"/>
        <v>--</v>
      </c>
    </row>
    <row r="34" spans="2:12" x14ac:dyDescent="0.2">
      <c r="B34" s="8"/>
      <c r="C34" s="8"/>
      <c r="D34" s="37" t="str">
        <f t="shared" si="2"/>
        <v>--</v>
      </c>
      <c r="G34" s="38" t="str">
        <f t="shared" si="6"/>
        <v>--</v>
      </c>
      <c r="H34" s="38" t="str">
        <f t="shared" si="3"/>
        <v>--</v>
      </c>
      <c r="I34" s="38" t="str">
        <f t="shared" si="3"/>
        <v>--</v>
      </c>
      <c r="J34" s="38" t="str">
        <f t="shared" si="4"/>
        <v>--</v>
      </c>
      <c r="K34" s="38" t="str">
        <f t="shared" si="4"/>
        <v>--</v>
      </c>
      <c r="L34" s="38" t="str">
        <f t="shared" si="5"/>
        <v>--</v>
      </c>
    </row>
    <row r="35" spans="2:12" x14ac:dyDescent="0.2">
      <c r="B35" s="8"/>
      <c r="C35" s="8"/>
      <c r="D35" s="37" t="str">
        <f t="shared" si="2"/>
        <v>--</v>
      </c>
      <c r="G35" s="38" t="str">
        <f t="shared" si="6"/>
        <v>--</v>
      </c>
      <c r="H35" s="38" t="str">
        <f t="shared" si="3"/>
        <v>--</v>
      </c>
      <c r="I35" s="38" t="str">
        <f t="shared" si="3"/>
        <v>--</v>
      </c>
      <c r="J35" s="38" t="str">
        <f t="shared" si="4"/>
        <v>--</v>
      </c>
      <c r="K35" s="38" t="str">
        <f t="shared" si="4"/>
        <v>--</v>
      </c>
      <c r="L35" s="38" t="str">
        <f t="shared" si="5"/>
        <v>--</v>
      </c>
    </row>
    <row r="36" spans="2:12" x14ac:dyDescent="0.2">
      <c r="B36" s="8"/>
      <c r="C36" s="8"/>
      <c r="D36" s="37" t="str">
        <f t="shared" si="2"/>
        <v>--</v>
      </c>
      <c r="G36" s="38" t="str">
        <f t="shared" si="6"/>
        <v>--</v>
      </c>
      <c r="H36" s="38" t="str">
        <f t="shared" si="3"/>
        <v>--</v>
      </c>
      <c r="I36" s="38" t="str">
        <f t="shared" si="3"/>
        <v>--</v>
      </c>
      <c r="J36" s="38" t="str">
        <f t="shared" si="4"/>
        <v>--</v>
      </c>
      <c r="K36" s="38" t="str">
        <f t="shared" si="4"/>
        <v>--</v>
      </c>
      <c r="L36" s="38" t="str">
        <f t="shared" si="5"/>
        <v>--</v>
      </c>
    </row>
    <row r="37" spans="2:12" x14ac:dyDescent="0.2">
      <c r="B37" s="8"/>
      <c r="C37" s="8"/>
      <c r="D37" s="37" t="str">
        <f t="shared" si="2"/>
        <v>--</v>
      </c>
      <c r="G37" s="38" t="str">
        <f t="shared" si="6"/>
        <v>--</v>
      </c>
      <c r="H37" s="38" t="str">
        <f t="shared" si="3"/>
        <v>--</v>
      </c>
      <c r="I37" s="38" t="str">
        <f t="shared" si="3"/>
        <v>--</v>
      </c>
      <c r="J37" s="38" t="str">
        <f t="shared" si="4"/>
        <v>--</v>
      </c>
      <c r="K37" s="38" t="str">
        <f t="shared" si="4"/>
        <v>--</v>
      </c>
      <c r="L37" s="38" t="str">
        <f t="shared" si="5"/>
        <v>--</v>
      </c>
    </row>
    <row r="38" spans="2:12" x14ac:dyDescent="0.2">
      <c r="B38" s="8"/>
      <c r="C38" s="8"/>
      <c r="D38" s="37" t="str">
        <f>IF(AND(B38&gt;0,C38&gt;0)=TRUE,IFERROR(TRUNC(ROUND($C$7*$C$8/($E$5*$C$9*$C$4^2*(1/C38^2-1/B38^2))*1000000000,2),2),""),"--")</f>
        <v>--</v>
      </c>
      <c r="G38" s="38" t="str">
        <f t="shared" si="6"/>
        <v>--</v>
      </c>
      <c r="H38" s="38" t="str">
        <f t="shared" si="3"/>
        <v>--</v>
      </c>
      <c r="I38" s="38" t="str">
        <f t="shared" si="3"/>
        <v>--</v>
      </c>
      <c r="J38" s="38" t="str">
        <f t="shared" si="4"/>
        <v>--</v>
      </c>
      <c r="K38" s="38" t="str">
        <f t="shared" si="4"/>
        <v>--</v>
      </c>
      <c r="L38" s="38" t="str">
        <f t="shared" si="5"/>
        <v>--</v>
      </c>
    </row>
    <row r="39" spans="2:12" x14ac:dyDescent="0.2">
      <c r="D39" s="39"/>
      <c r="F39" s="40" t="s">
        <v>20</v>
      </c>
      <c r="G39" s="40">
        <f>G13</f>
        <v>0</v>
      </c>
      <c r="H39" s="40">
        <f>H13</f>
        <v>0</v>
      </c>
      <c r="I39" s="40">
        <f>I13</f>
        <v>0</v>
      </c>
      <c r="J39" s="40">
        <f>J13</f>
        <v>0</v>
      </c>
      <c r="K39" s="40" t="str">
        <f>K13</f>
        <v>--</v>
      </c>
    </row>
    <row r="40" spans="2:12" ht="18" x14ac:dyDescent="0.25">
      <c r="F40" s="41" t="s">
        <v>23</v>
      </c>
      <c r="G40" s="42" t="e">
        <f>TRUNC(ROUND(COS(G14*PI()/180)*(1/60)*PI()/180/($C$14*1000)*1000000000,2),2)</f>
        <v>#DIV/0!</v>
      </c>
      <c r="H40" s="42" t="e">
        <f>TRUNC(ROUND(COS(H14*PI()/180)*(1/60)*PI()/180/($C$14*1000)*1000000000,2),2)</f>
        <v>#DIV/0!</v>
      </c>
      <c r="I40" s="42" t="e">
        <f>TRUNC(ROUND(COS(I14*PI()/180)*(1/60)*PI()/180/($C$14*1000)*1000000000,2),2)</f>
        <v>#DIV/0!</v>
      </c>
      <c r="J40" s="42" t="e">
        <f>TRUNC(ROUND(COS(J14*PI()/180)*(1/60)*PI()/180/($C$14*1000)*1000000000,2),2)</f>
        <v>#DIV/0!</v>
      </c>
      <c r="K40" s="42" t="str">
        <f>IFERROR(TRUNC(ROUND(COS(K14*PI()/180)*(1/60)*PI()/180/($C$14*1000)*1000000000,2),2),"--")</f>
        <v>--</v>
      </c>
    </row>
    <row r="41" spans="2:12" x14ac:dyDescent="0.2">
      <c r="B41" s="33" t="s">
        <v>39</v>
      </c>
      <c r="G41" s="38"/>
      <c r="H41" s="38"/>
      <c r="I41" s="38"/>
      <c r="J41" s="38"/>
      <c r="K41" s="38"/>
    </row>
    <row r="42" spans="2:12" ht="18" x14ac:dyDescent="0.25">
      <c r="B42" s="33" t="s">
        <v>27</v>
      </c>
      <c r="C42" s="34" t="s">
        <v>28</v>
      </c>
      <c r="D42" s="34" t="s">
        <v>29</v>
      </c>
    </row>
    <row r="43" spans="2:12" x14ac:dyDescent="0.2">
      <c r="B43" s="43" t="s">
        <v>30</v>
      </c>
      <c r="C43" s="38">
        <v>400</v>
      </c>
      <c r="D43" s="38">
        <v>420</v>
      </c>
    </row>
    <row r="44" spans="2:12" x14ac:dyDescent="0.2">
      <c r="B44" s="43" t="s">
        <v>31</v>
      </c>
      <c r="C44" s="38">
        <v>420</v>
      </c>
      <c r="D44" s="38">
        <v>450</v>
      </c>
    </row>
    <row r="45" spans="2:12" x14ac:dyDescent="0.2">
      <c r="B45" s="43" t="s">
        <v>32</v>
      </c>
      <c r="C45" s="38">
        <v>450</v>
      </c>
      <c r="D45" s="38">
        <v>490</v>
      </c>
    </row>
    <row r="46" spans="2:12" x14ac:dyDescent="0.2">
      <c r="B46" s="43" t="s">
        <v>33</v>
      </c>
      <c r="C46" s="38">
        <v>490</v>
      </c>
      <c r="D46" s="38">
        <v>510</v>
      </c>
    </row>
    <row r="47" spans="2:12" x14ac:dyDescent="0.2">
      <c r="B47" s="43" t="s">
        <v>34</v>
      </c>
      <c r="C47" s="38">
        <v>510</v>
      </c>
      <c r="D47" s="38">
        <v>530</v>
      </c>
    </row>
    <row r="48" spans="2:12" x14ac:dyDescent="0.2">
      <c r="B48" s="43" t="s">
        <v>35</v>
      </c>
      <c r="C48" s="38">
        <v>530</v>
      </c>
      <c r="D48" s="38">
        <v>545</v>
      </c>
    </row>
    <row r="49" spans="2:4" x14ac:dyDescent="0.2">
      <c r="B49" s="43" t="s">
        <v>36</v>
      </c>
      <c r="C49" s="38">
        <v>545</v>
      </c>
      <c r="D49" s="38">
        <v>580</v>
      </c>
    </row>
    <row r="50" spans="2:4" x14ac:dyDescent="0.2">
      <c r="B50" s="43" t="s">
        <v>37</v>
      </c>
      <c r="C50" s="38">
        <v>580</v>
      </c>
      <c r="D50" s="38">
        <v>630</v>
      </c>
    </row>
    <row r="51" spans="2:4" x14ac:dyDescent="0.2">
      <c r="B51" s="43" t="s">
        <v>38</v>
      </c>
      <c r="C51" s="38">
        <v>630</v>
      </c>
      <c r="D51" s="38">
        <v>720</v>
      </c>
    </row>
  </sheetData>
  <sheetProtection algorithmName="SHA-512" hashValue="BSsj9jsuDlUQ13oPD6gIQ8MbXb84Uo/lVT374563vHDx9xsYPfqpGR5M/EEg5Xc+pF4X+Ik/91yt8DDRCSXmrg==" saltValue="oCo89YQSvnhlJVNPNxs9V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hidrogenoide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Norberto Pasqua</dc:creator>
  <cp:lastModifiedBy>NORBERTO HELIL PASQUA</cp:lastModifiedBy>
  <dcterms:created xsi:type="dcterms:W3CDTF">2019-08-30T13:47:16Z</dcterms:created>
  <dcterms:modified xsi:type="dcterms:W3CDTF">2024-09-11T22:15:38Z</dcterms:modified>
</cp:coreProperties>
</file>